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Ark1" sheetId="1" r:id="rId1"/>
    <sheet name="Ark2" sheetId="2" r:id="rId2"/>
    <sheet name="Ark3" sheetId="3" r:id="rId3"/>
  </sheets>
  <definedNames>
    <definedName name="_xlnm.Print_Titles" localSheetId="0">'Ark1'!$5:$7</definedName>
  </definedNames>
  <calcPr calcId="145621"/>
</workbook>
</file>

<file path=xl/calcChain.xml><?xml version="1.0" encoding="utf-8"?>
<calcChain xmlns="http://schemas.openxmlformats.org/spreadsheetml/2006/main">
  <c r="M80" i="1" l="1"/>
  <c r="L80" i="1"/>
  <c r="K80" i="1"/>
  <c r="G80" i="1"/>
  <c r="F80" i="1"/>
  <c r="E80" i="1"/>
  <c r="D80" i="1"/>
  <c r="C80" i="1"/>
  <c r="B80" i="1"/>
  <c r="J77" i="1"/>
  <c r="J76" i="1"/>
  <c r="J74" i="1"/>
  <c r="J73" i="1"/>
  <c r="H69" i="1"/>
  <c r="H68" i="1"/>
  <c r="J67" i="1"/>
  <c r="J66" i="1"/>
  <c r="H65" i="1"/>
  <c r="I64" i="1"/>
  <c r="H63" i="1"/>
  <c r="H61" i="1"/>
  <c r="H60" i="1"/>
  <c r="H59" i="1"/>
  <c r="H58" i="1"/>
  <c r="H57" i="1"/>
  <c r="J55" i="1"/>
  <c r="I54" i="1"/>
  <c r="I51" i="1"/>
  <c r="H49" i="1"/>
  <c r="I42" i="1"/>
  <c r="J19" i="1"/>
  <c r="J18" i="1"/>
  <c r="J14" i="1"/>
  <c r="I13" i="1"/>
  <c r="J11" i="1"/>
  <c r="J10" i="1"/>
  <c r="H80" i="1" l="1"/>
  <c r="J80" i="1"/>
  <c r="I80" i="1"/>
</calcChain>
</file>

<file path=xl/comments1.xml><?xml version="1.0" encoding="utf-8"?>
<comments xmlns="http://schemas.openxmlformats.org/spreadsheetml/2006/main">
  <authors>
    <author>Birthe Kruse Holm</author>
  </authors>
  <commentList>
    <comment ref="I13" authorId="0">
      <text>
        <r>
          <rPr>
            <b/>
            <sz val="9"/>
            <color indexed="81"/>
            <rFont val="Tahoma"/>
            <family val="2"/>
          </rPr>
          <t>Birthe Kruse Holm:</t>
        </r>
        <r>
          <rPr>
            <sz val="9"/>
            <color indexed="81"/>
            <rFont val="Tahoma"/>
            <family val="2"/>
          </rPr>
          <t xml:space="preserve">
Er fratrukket 68.542 som vedr. januar 2013</t>
        </r>
      </text>
    </comment>
  </commentList>
</comments>
</file>

<file path=xl/sharedStrings.xml><?xml version="1.0" encoding="utf-8"?>
<sst xmlns="http://schemas.openxmlformats.org/spreadsheetml/2006/main" count="91" uniqueCount="79">
  <si>
    <t>Tomgangsleje</t>
  </si>
  <si>
    <t>Pr. 31/7 2014</t>
  </si>
  <si>
    <t>2013</t>
  </si>
  <si>
    <t>2012</t>
  </si>
  <si>
    <t>2011</t>
  </si>
  <si>
    <t>Fordeling</t>
  </si>
  <si>
    <t>Centre</t>
  </si>
  <si>
    <t>Ældrebolig- centre</t>
  </si>
  <si>
    <t>Ældreboliger</t>
  </si>
  <si>
    <t>Ældrebolig-center</t>
  </si>
  <si>
    <t>Domea</t>
  </si>
  <si>
    <t>Lyngparken 1</t>
  </si>
  <si>
    <t>Kærhøgevej 12, 14, Varde</t>
  </si>
  <si>
    <t>Frederiksberg 15</t>
  </si>
  <si>
    <t>Brinksvej, Kvong</t>
  </si>
  <si>
    <t>Skolegade 27 + Skolegade 29, Lunde</t>
  </si>
  <si>
    <t>Østervold 3, Varde</t>
  </si>
  <si>
    <t>Ågården, Varde</t>
  </si>
  <si>
    <t>Byagervej</t>
  </si>
  <si>
    <t>Møllevej 10, 12, Outrup</t>
  </si>
  <si>
    <t>Enghavvej, Outrup</t>
  </si>
  <si>
    <t>Sønderhaven, Varde</t>
  </si>
  <si>
    <t>Gartnerpassagen 3, Ølgod</t>
  </si>
  <si>
    <t>DAB</t>
  </si>
  <si>
    <t>Kirkegade 4, Oksbøl</t>
  </si>
  <si>
    <t>Kirkegade 71 "Skovhøj"</t>
  </si>
  <si>
    <t>Stationsvej 17</t>
  </si>
  <si>
    <t>Arb. Andels-boligforening</t>
  </si>
  <si>
    <t>Lyngparken 50</t>
  </si>
  <si>
    <t>Søndergade</t>
  </si>
  <si>
    <t>Varde Boligadministration</t>
  </si>
  <si>
    <t>Mågevej, Janderup</t>
  </si>
  <si>
    <t>Vesterled, Janderup</t>
  </si>
  <si>
    <t>Kirkebyvej 25, Billum</t>
  </si>
  <si>
    <t>Rolighedsvej, Horne</t>
  </si>
  <si>
    <t>Hornelund, Horne</t>
  </si>
  <si>
    <t>Frisvadvej, Varde</t>
  </si>
  <si>
    <t>Carolineparken, Varde</t>
  </si>
  <si>
    <t>Hovedgaden 27 - Næsbjerg 2012</t>
  </si>
  <si>
    <t>Hedebo, Varde</t>
  </si>
  <si>
    <t>Bredgade, Alslev</t>
  </si>
  <si>
    <t>Rosenhaven</t>
  </si>
  <si>
    <t>Møllegården 4, 8, 10, 12</t>
  </si>
  <si>
    <t>Kærhøgevej 12</t>
  </si>
  <si>
    <t>Varde Kommune</t>
  </si>
  <si>
    <t>Bofællesskab, Ølgod</t>
  </si>
  <si>
    <t>Byagervej, Nr. Nebel</t>
  </si>
  <si>
    <t>Bøgevej</t>
  </si>
  <si>
    <t>Falkevej, Sig</t>
  </si>
  <si>
    <t>Fredensvej</t>
  </si>
  <si>
    <t>Gartnerpassagen, Ølgod</t>
  </si>
  <si>
    <t>Vænget 26, Årre - Hybenbo</t>
  </si>
  <si>
    <t>Kirkegade, Oksbøl</t>
  </si>
  <si>
    <t>Krogen, Varde</t>
  </si>
  <si>
    <t>Lundbo</t>
  </si>
  <si>
    <t xml:space="preserve">Søgården </t>
  </si>
  <si>
    <t>Møllegården, Outrup</t>
  </si>
  <si>
    <t>Vestergade 20 - Poghøj</t>
  </si>
  <si>
    <t>Præstegårdsvej, Ansager(ny 15-4-13)</t>
  </si>
  <si>
    <t>Præstevangen, Ansager (nedlagt)</t>
  </si>
  <si>
    <t>Fåborgvej 151-153, Agerbæk(Sognelunden)</t>
  </si>
  <si>
    <t>Sønderskovvej,  Ndr. Skov (Solhøj)</t>
  </si>
  <si>
    <t>Søndergade 40, Tistrup(nedlagt)</t>
  </si>
  <si>
    <t>Søndervang 10, Tistrup(nedlagt)</t>
  </si>
  <si>
    <t>Vardevej Sig</t>
  </si>
  <si>
    <t>Vinkelvej, Tofterup</t>
  </si>
  <si>
    <t>Vinkelvej, Ølgod</t>
  </si>
  <si>
    <t>Yderikvej 40, Tistrup (ny 01.08.13)</t>
  </si>
  <si>
    <t>Østervang 3</t>
  </si>
  <si>
    <t>Ældreboliger gl. ølgod</t>
  </si>
  <si>
    <t>- Havrevænget 5, Skovlund</t>
  </si>
  <si>
    <t>- Lynevej 48A-B (ophør 31.12.11)</t>
  </si>
  <si>
    <t>- Nørregade 7, Ølgod</t>
  </si>
  <si>
    <t>- Sødnergade 76-80</t>
  </si>
  <si>
    <t>- Søndervang 12 (ophør 30.06.12)</t>
  </si>
  <si>
    <t>- Stationsvej 2A</t>
  </si>
  <si>
    <t>TOTAL</t>
  </si>
  <si>
    <t>Adresse</t>
  </si>
  <si>
    <t>Tomgangslejen er excl. forbrugsafgifter (el, vand, varme, vandafledning og antenne)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</si>
</sst>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4" fontId="0" fillId="2" borderId="3" xfId="0" applyNumberFormat="1" applyFill="1" applyBorder="1"/>
    <xf numFmtId="4" fontId="0" fillId="2" borderId="1" xfId="0" applyNumberFormat="1" applyFill="1" applyBorder="1"/>
    <xf numFmtId="4" fontId="3" fillId="2" borderId="2" xfId="0" applyNumberFormat="1" applyFont="1" applyFill="1" applyBorder="1" applyAlignment="1">
      <alignment horizontal="center"/>
    </xf>
    <xf numFmtId="4" fontId="5" fillId="0" borderId="7" xfId="0" applyNumberFormat="1" applyFont="1" applyBorder="1" applyAlignment="1">
      <alignment horizontal="center" wrapText="1"/>
    </xf>
    <xf numFmtId="4" fontId="4" fillId="0" borderId="5" xfId="0" applyNumberFormat="1" applyFont="1" applyBorder="1"/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4" fillId="2" borderId="8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5" fillId="2" borderId="8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4" fontId="4" fillId="0" borderId="6" xfId="0" applyNumberFormat="1" applyFont="1" applyBorder="1"/>
    <xf numFmtId="4" fontId="4" fillId="2" borderId="5" xfId="0" applyNumberFormat="1" applyFont="1" applyFill="1" applyBorder="1"/>
    <xf numFmtId="4" fontId="4" fillId="2" borderId="6" xfId="0" applyNumberFormat="1" applyFont="1" applyFill="1" applyBorder="1"/>
    <xf numFmtId="4" fontId="4" fillId="2" borderId="10" xfId="0" applyNumberFormat="1" applyFont="1" applyFill="1" applyBorder="1"/>
    <xf numFmtId="4" fontId="7" fillId="2" borderId="6" xfId="0" applyNumberFormat="1" applyFont="1" applyFill="1" applyBorder="1"/>
    <xf numFmtId="4" fontId="7" fillId="2" borderId="5" xfId="0" applyNumberFormat="1" applyFont="1" applyFill="1" applyBorder="1"/>
    <xf numFmtId="4" fontId="0" fillId="2" borderId="11" xfId="0" applyNumberFormat="1" applyFill="1" applyBorder="1"/>
    <xf numFmtId="4" fontId="5" fillId="0" borderId="6" xfId="0" applyNumberFormat="1" applyFont="1" applyBorder="1"/>
    <xf numFmtId="4" fontId="5" fillId="0" borderId="5" xfId="0" applyNumberFormat="1" applyFont="1" applyBorder="1"/>
    <xf numFmtId="4" fontId="7" fillId="0" borderId="6" xfId="0" applyNumberFormat="1" applyFont="1" applyBorder="1"/>
    <xf numFmtId="4" fontId="7" fillId="0" borderId="5" xfId="0" applyNumberFormat="1" applyFont="1" applyBorder="1"/>
    <xf numFmtId="4" fontId="5" fillId="2" borderId="5" xfId="0" applyNumberFormat="1" applyFont="1" applyFill="1" applyBorder="1"/>
    <xf numFmtId="4" fontId="5" fillId="2" borderId="6" xfId="0" applyNumberFormat="1" applyFont="1" applyFill="1" applyBorder="1"/>
    <xf numFmtId="4" fontId="5" fillId="2" borderId="10" xfId="0" applyNumberFormat="1" applyFont="1" applyFill="1" applyBorder="1"/>
    <xf numFmtId="4" fontId="0" fillId="2" borderId="12" xfId="0" applyNumberFormat="1" applyFill="1" applyBorder="1"/>
    <xf numFmtId="4" fontId="4" fillId="0" borderId="0" xfId="0" applyNumberFormat="1" applyFont="1" applyFill="1" applyBorder="1"/>
    <xf numFmtId="4" fontId="4" fillId="0" borderId="12" xfId="0" applyNumberFormat="1" applyFont="1" applyFill="1" applyBorder="1"/>
    <xf numFmtId="4" fontId="6" fillId="2" borderId="6" xfId="0" applyNumberFormat="1" applyFont="1" applyFill="1" applyBorder="1"/>
    <xf numFmtId="4" fontId="6" fillId="2" borderId="5" xfId="0" applyNumberFormat="1" applyFont="1" applyFill="1" applyBorder="1"/>
    <xf numFmtId="4" fontId="6" fillId="2" borderId="10" xfId="0" applyNumberFormat="1" applyFont="1" applyFill="1" applyBorder="1"/>
    <xf numFmtId="4" fontId="6" fillId="0" borderId="5" xfId="0" applyNumberFormat="1" applyFont="1" applyBorder="1"/>
    <xf numFmtId="4" fontId="8" fillId="2" borderId="6" xfId="0" applyNumberFormat="1" applyFont="1" applyFill="1" applyBorder="1"/>
    <xf numFmtId="4" fontId="8" fillId="3" borderId="5" xfId="0" applyNumberFormat="1" applyFont="1" applyFill="1" applyBorder="1"/>
    <xf numFmtId="4" fontId="8" fillId="2" borderId="5" xfId="0" applyNumberFormat="1" applyFont="1" applyFill="1" applyBorder="1"/>
    <xf numFmtId="4" fontId="8" fillId="2" borderId="10" xfId="0" applyNumberFormat="1" applyFont="1" applyFill="1" applyBorder="1"/>
    <xf numFmtId="4" fontId="4" fillId="0" borderId="6" xfId="0" quotePrefix="1" applyNumberFormat="1" applyFont="1" applyBorder="1"/>
    <xf numFmtId="4" fontId="4" fillId="0" borderId="5" xfId="0" quotePrefix="1" applyNumberFormat="1" applyFont="1" applyBorder="1"/>
    <xf numFmtId="4" fontId="4" fillId="0" borderId="10" xfId="0" applyNumberFormat="1" applyFont="1" applyBorder="1"/>
    <xf numFmtId="4" fontId="5" fillId="0" borderId="10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4" fontId="6" fillId="0" borderId="6" xfId="0" applyNumberFormat="1" applyFont="1" applyBorder="1"/>
    <xf numFmtId="4" fontId="6" fillId="0" borderId="10" xfId="0" applyNumberFormat="1" applyFont="1" applyBorder="1"/>
    <xf numFmtId="4" fontId="8" fillId="3" borderId="6" xfId="0" applyNumberFormat="1" applyFont="1" applyFill="1" applyBorder="1"/>
    <xf numFmtId="0" fontId="0" fillId="0" borderId="13" xfId="0" applyBorder="1"/>
    <xf numFmtId="4" fontId="2" fillId="2" borderId="14" xfId="0" quotePrefix="1" applyNumberFormat="1" applyFont="1" applyFill="1" applyBorder="1" applyAlignment="1">
      <alignment horizontal="center"/>
    </xf>
    <xf numFmtId="4" fontId="0" fillId="2" borderId="15" xfId="0" applyNumberFormat="1" applyFill="1" applyBorder="1"/>
    <xf numFmtId="0" fontId="5" fillId="0" borderId="1" xfId="0" applyFont="1" applyBorder="1"/>
    <xf numFmtId="0" fontId="7" fillId="0" borderId="1" xfId="0" applyFont="1" applyBorder="1"/>
    <xf numFmtId="0" fontId="4" fillId="0" borderId="1" xfId="0" applyFont="1" applyBorder="1"/>
    <xf numFmtId="0" fontId="7" fillId="2" borderId="1" xfId="0" applyFont="1" applyFill="1" applyBorder="1"/>
    <xf numFmtId="0" fontId="4" fillId="2" borderId="1" xfId="0" applyFont="1" applyFill="1" applyBorder="1"/>
    <xf numFmtId="0" fontId="4" fillId="0" borderId="12" xfId="0" applyFont="1" applyFill="1" applyBorder="1"/>
    <xf numFmtId="0" fontId="8" fillId="3" borderId="1" xfId="0" applyFont="1" applyFill="1" applyBorder="1"/>
    <xf numFmtId="0" fontId="4" fillId="0" borderId="1" xfId="0" quotePrefix="1" applyFont="1" applyBorder="1"/>
    <xf numFmtId="0" fontId="4" fillId="2" borderId="1" xfId="0" quotePrefix="1" applyFont="1" applyFill="1" applyBorder="1"/>
    <xf numFmtId="0" fontId="5" fillId="0" borderId="17" xfId="0" applyFont="1" applyBorder="1"/>
    <xf numFmtId="4" fontId="5" fillId="0" borderId="18" xfId="0" applyNumberFormat="1" applyFont="1" applyBorder="1"/>
    <xf numFmtId="4" fontId="5" fillId="0" borderId="19" xfId="0" applyNumberFormat="1" applyFont="1" applyBorder="1"/>
    <xf numFmtId="4" fontId="5" fillId="0" borderId="20" xfId="0" applyNumberFormat="1" applyFont="1" applyBorder="1"/>
    <xf numFmtId="0" fontId="4" fillId="0" borderId="21" xfId="0" applyFont="1" applyBorder="1"/>
    <xf numFmtId="4" fontId="4" fillId="0" borderId="8" xfId="0" applyNumberFormat="1" applyFont="1" applyBorder="1"/>
    <xf numFmtId="4" fontId="4" fillId="0" borderId="7" xfId="0" applyNumberFormat="1" applyFont="1" applyBorder="1"/>
    <xf numFmtId="4" fontId="4" fillId="0" borderId="9" xfId="0" applyNumberFormat="1" applyFont="1" applyBorder="1"/>
    <xf numFmtId="0" fontId="4" fillId="0" borderId="17" xfId="0" quotePrefix="1" applyFont="1" applyBorder="1"/>
    <xf numFmtId="4" fontId="7" fillId="0" borderId="18" xfId="0" applyNumberFormat="1" applyFont="1" applyBorder="1" applyAlignment="1">
      <alignment horizontal="center"/>
    </xf>
    <xf numFmtId="4" fontId="4" fillId="0" borderId="18" xfId="0" quotePrefix="1" applyNumberFormat="1" applyFont="1" applyBorder="1"/>
    <xf numFmtId="4" fontId="4" fillId="0" borderId="19" xfId="0" quotePrefix="1" applyNumberFormat="1" applyFont="1" applyBorder="1"/>
    <xf numFmtId="4" fontId="4" fillId="2" borderId="18" xfId="0" applyNumberFormat="1" applyFont="1" applyFill="1" applyBorder="1"/>
    <xf numFmtId="4" fontId="4" fillId="2" borderId="19" xfId="0" applyNumberFormat="1" applyFont="1" applyFill="1" applyBorder="1"/>
    <xf numFmtId="4" fontId="4" fillId="2" borderId="20" xfId="0" applyNumberFormat="1" applyFont="1" applyFill="1" applyBorder="1"/>
    <xf numFmtId="4" fontId="4" fillId="0" borderId="18" xfId="0" applyNumberFormat="1" applyFont="1" applyBorder="1"/>
    <xf numFmtId="4" fontId="4" fillId="0" borderId="19" xfId="0" applyNumberFormat="1" applyFont="1" applyBorder="1"/>
    <xf numFmtId="4" fontId="4" fillId="0" borderId="20" xfId="0" applyNumberFormat="1" applyFont="1" applyBorder="1"/>
    <xf numFmtId="0" fontId="5" fillId="0" borderId="21" xfId="0" applyFont="1" applyBorder="1"/>
    <xf numFmtId="0" fontId="6" fillId="0" borderId="18" xfId="0" applyFont="1" applyBorder="1" applyAlignment="1">
      <alignment horizontal="center"/>
    </xf>
    <xf numFmtId="4" fontId="5" fillId="0" borderId="19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4" fontId="7" fillId="0" borderId="10" xfId="0" applyNumberFormat="1" applyFont="1" applyBorder="1"/>
    <xf numFmtId="4" fontId="7" fillId="2" borderId="10" xfId="0" applyNumberFormat="1" applyFont="1" applyFill="1" applyBorder="1"/>
    <xf numFmtId="4" fontId="4" fillId="0" borderId="5" xfId="0" applyNumberFormat="1" applyFont="1" applyFill="1" applyBorder="1"/>
    <xf numFmtId="4" fontId="4" fillId="0" borderId="10" xfId="0" applyNumberFormat="1" applyFont="1" applyFill="1" applyBorder="1"/>
    <xf numFmtId="4" fontId="8" fillId="3" borderId="10" xfId="0" applyNumberFormat="1" applyFont="1" applyFill="1" applyBorder="1"/>
    <xf numFmtId="4" fontId="4" fillId="0" borderId="10" xfId="0" quotePrefix="1" applyNumberFormat="1" applyFont="1" applyBorder="1"/>
    <xf numFmtId="4" fontId="4" fillId="2" borderId="5" xfId="0" quotePrefix="1" applyNumberFormat="1" applyFont="1" applyFill="1" applyBorder="1"/>
    <xf numFmtId="4" fontId="4" fillId="2" borderId="10" xfId="0" quotePrefix="1" applyNumberFormat="1" applyFont="1" applyFill="1" applyBorder="1"/>
    <xf numFmtId="4" fontId="4" fillId="0" borderId="20" xfId="0" quotePrefix="1" applyNumberFormat="1" applyFont="1" applyBorder="1"/>
    <xf numFmtId="4" fontId="7" fillId="0" borderId="22" xfId="0" applyNumberFormat="1" applyFont="1" applyBorder="1" applyAlignment="1">
      <alignment horizontal="center"/>
    </xf>
    <xf numFmtId="4" fontId="4" fillId="0" borderId="23" xfId="0" applyNumberFormat="1" applyFont="1" applyBorder="1"/>
    <xf numFmtId="4" fontId="4" fillId="0" borderId="24" xfId="0" applyNumberFormat="1" applyFont="1" applyBorder="1"/>
    <xf numFmtId="0" fontId="2" fillId="0" borderId="0" xfId="0" applyFont="1" applyBorder="1"/>
    <xf numFmtId="4" fontId="1" fillId="2" borderId="1" xfId="0" applyNumberFormat="1" applyFont="1" applyFill="1" applyBorder="1"/>
    <xf numFmtId="0" fontId="11" fillId="0" borderId="0" xfId="0" applyFont="1" applyBorder="1"/>
    <xf numFmtId="4" fontId="2" fillId="0" borderId="13" xfId="0" quotePrefix="1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1607820</xdr:colOff>
      <xdr:row>71</xdr:row>
      <xdr:rowOff>7620</xdr:rowOff>
    </xdr:from>
    <xdr:to>
      <xdr:col>0</xdr:col>
      <xdr:colOff>1744980</xdr:colOff>
      <xdr:row>72</xdr:row>
      <xdr:rowOff>76200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2700000">
          <a:off x="2015490" y="11510010"/>
          <a:ext cx="236220" cy="137160"/>
        </a:xfrm>
        <a:prstGeom prst="curvedDownArrow">
          <a:avLst>
            <a:gd name="adj1" fmla="val 2041"/>
            <a:gd name="adj2" fmla="val 68889"/>
            <a:gd name="adj3" fmla="val 2920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1"/>
  <sheetViews>
    <sheetView tabSelected="1" workbookViewId="0">
      <pane ySplit="7" topLeftCell="A8" activePane="bottomLeft" state="frozen"/>
      <selection pane="bottomLeft" activeCell="P12" sqref="P12"/>
    </sheetView>
  </sheetViews>
  <sheetFormatPr defaultRowHeight="14.4" x14ac:dyDescent="0.3"/>
  <cols>
    <col min="1" max="1" width="32.6640625" bestFit="1" customWidth="1"/>
    <col min="2" max="2" width="10.33203125" customWidth="1"/>
    <col min="3" max="3" width="10.88671875" customWidth="1"/>
    <col min="4" max="4" width="11" customWidth="1"/>
    <col min="5" max="5" width="11.33203125" customWidth="1"/>
    <col min="6" max="6" width="11.5546875" customWidth="1"/>
    <col min="7" max="7" width="11.33203125" bestFit="1" customWidth="1"/>
    <col min="8" max="8" width="10.33203125" customWidth="1"/>
    <col min="9" max="9" width="11.88671875" customWidth="1"/>
    <col min="10" max="10" width="11.33203125" bestFit="1" customWidth="1"/>
    <col min="11" max="11" width="10.109375" customWidth="1"/>
    <col min="12" max="12" width="11.33203125" customWidth="1"/>
    <col min="13" max="13" width="11.33203125" bestFit="1" customWidth="1"/>
  </cols>
  <sheetData>
    <row r="1" spans="1:13" ht="17.399999999999999" x14ac:dyDescent="0.3">
      <c r="A1" s="99" t="s">
        <v>0</v>
      </c>
    </row>
    <row r="2" spans="1:13" ht="17.399999999999999" x14ac:dyDescent="0.3">
      <c r="A2" s="99"/>
    </row>
    <row r="3" spans="1:13" x14ac:dyDescent="0.3">
      <c r="A3" s="101" t="s">
        <v>78</v>
      </c>
    </row>
    <row r="4" spans="1:13" ht="15" thickBot="1" x14ac:dyDescent="0.35"/>
    <row r="5" spans="1:13" ht="18" thickTop="1" x14ac:dyDescent="0.3">
      <c r="A5" s="48"/>
      <c r="B5" s="48"/>
      <c r="C5" s="49" t="s">
        <v>1</v>
      </c>
      <c r="D5" s="50"/>
      <c r="E5" s="48"/>
      <c r="F5" s="49" t="s">
        <v>2</v>
      </c>
      <c r="G5" s="50"/>
      <c r="H5" s="102" t="s">
        <v>3</v>
      </c>
      <c r="I5" s="103"/>
      <c r="J5" s="104"/>
      <c r="K5" s="102" t="s">
        <v>4</v>
      </c>
      <c r="L5" s="103"/>
      <c r="M5" s="104"/>
    </row>
    <row r="6" spans="1:13" x14ac:dyDescent="0.3">
      <c r="A6" s="100" t="s">
        <v>77</v>
      </c>
      <c r="B6" s="2"/>
      <c r="C6" s="3" t="s">
        <v>5</v>
      </c>
      <c r="D6" s="1"/>
      <c r="E6" s="2"/>
      <c r="F6" s="3" t="s">
        <v>5</v>
      </c>
      <c r="G6" s="1"/>
      <c r="H6" s="105" t="s">
        <v>5</v>
      </c>
      <c r="I6" s="106"/>
      <c r="J6" s="107"/>
      <c r="K6" s="105" t="s">
        <v>5</v>
      </c>
      <c r="L6" s="106"/>
      <c r="M6" s="107"/>
    </row>
    <row r="7" spans="1:13" ht="25.2" thickBot="1" x14ac:dyDescent="0.35">
      <c r="A7" s="79"/>
      <c r="B7" s="79" t="s">
        <v>6</v>
      </c>
      <c r="C7" s="80" t="s">
        <v>7</v>
      </c>
      <c r="D7" s="81" t="s">
        <v>8</v>
      </c>
      <c r="E7" s="79" t="s">
        <v>6</v>
      </c>
      <c r="F7" s="80" t="s">
        <v>7</v>
      </c>
      <c r="G7" s="81" t="s">
        <v>8</v>
      </c>
      <c r="H7" s="82" t="s">
        <v>6</v>
      </c>
      <c r="I7" s="80" t="s">
        <v>9</v>
      </c>
      <c r="J7" s="83" t="s">
        <v>8</v>
      </c>
      <c r="K7" s="82" t="s">
        <v>6</v>
      </c>
      <c r="L7" s="80" t="s">
        <v>9</v>
      </c>
      <c r="M7" s="83" t="s">
        <v>8</v>
      </c>
    </row>
    <row r="8" spans="1:13" ht="15" thickTop="1" x14ac:dyDescent="0.3">
      <c r="A8" s="78" t="s">
        <v>10</v>
      </c>
      <c r="B8" s="84"/>
      <c r="C8" s="85"/>
      <c r="D8" s="86"/>
      <c r="E8" s="8"/>
      <c r="F8" s="9"/>
      <c r="G8" s="9"/>
      <c r="H8" s="10"/>
      <c r="I8" s="11"/>
      <c r="J8" s="12"/>
      <c r="K8" s="6"/>
      <c r="L8" s="4"/>
      <c r="M8" s="7"/>
    </row>
    <row r="9" spans="1:13" x14ac:dyDescent="0.3">
      <c r="A9" s="52" t="s">
        <v>11</v>
      </c>
      <c r="B9" s="13"/>
      <c r="C9" s="24"/>
      <c r="D9" s="87"/>
      <c r="E9" s="14">
        <v>41496</v>
      </c>
      <c r="F9" s="5"/>
      <c r="G9" s="5"/>
      <c r="H9" s="16">
        <v>5918</v>
      </c>
      <c r="I9" s="15"/>
      <c r="J9" s="17"/>
      <c r="K9" s="14">
        <v>30184</v>
      </c>
      <c r="L9" s="5"/>
      <c r="M9" s="41"/>
    </row>
    <row r="10" spans="1:13" x14ac:dyDescent="0.3">
      <c r="A10" s="52" t="s">
        <v>12</v>
      </c>
      <c r="B10" s="13">
        <v>41291.58</v>
      </c>
      <c r="C10" s="24"/>
      <c r="D10" s="87"/>
      <c r="E10" s="14"/>
      <c r="F10" s="5"/>
      <c r="G10" s="5">
        <v>53387.46</v>
      </c>
      <c r="H10" s="16"/>
      <c r="I10" s="15"/>
      <c r="J10" s="17">
        <f>SUM(45782.48-2844.78)</f>
        <v>42937.700000000004</v>
      </c>
      <c r="K10" s="14"/>
      <c r="L10" s="5"/>
      <c r="M10" s="41">
        <v>43987</v>
      </c>
    </row>
    <row r="11" spans="1:13" x14ac:dyDescent="0.3">
      <c r="A11" s="52" t="s">
        <v>13</v>
      </c>
      <c r="B11" s="13"/>
      <c r="C11" s="24"/>
      <c r="D11" s="87">
        <v>32662</v>
      </c>
      <c r="E11" s="14"/>
      <c r="F11" s="5"/>
      <c r="G11" s="5">
        <v>45820</v>
      </c>
      <c r="H11" s="16"/>
      <c r="I11" s="15"/>
      <c r="J11" s="17">
        <f>58284-2844.78</f>
        <v>55439.22</v>
      </c>
      <c r="K11" s="14"/>
      <c r="L11" s="5"/>
      <c r="M11" s="41">
        <v>51744</v>
      </c>
    </row>
    <row r="12" spans="1:13" x14ac:dyDescent="0.3">
      <c r="A12" s="53" t="s">
        <v>14</v>
      </c>
      <c r="B12" s="13"/>
      <c r="C12" s="5"/>
      <c r="D12" s="41"/>
      <c r="E12" s="14"/>
      <c r="F12" s="5"/>
      <c r="G12" s="5"/>
      <c r="H12" s="16"/>
      <c r="I12" s="15"/>
      <c r="J12" s="17"/>
      <c r="K12" s="14"/>
      <c r="L12" s="5"/>
      <c r="M12" s="41">
        <v>21560</v>
      </c>
    </row>
    <row r="13" spans="1:13" x14ac:dyDescent="0.3">
      <c r="A13" s="54" t="s">
        <v>15</v>
      </c>
      <c r="B13" s="13"/>
      <c r="C13" s="19">
        <v>435331</v>
      </c>
      <c r="D13" s="88"/>
      <c r="E13" s="18"/>
      <c r="F13" s="19">
        <v>695307.46</v>
      </c>
      <c r="G13" s="19"/>
      <c r="H13" s="16"/>
      <c r="I13" s="15">
        <f>830770.77-13923.62-68542</f>
        <v>748305.15</v>
      </c>
      <c r="J13" s="20"/>
      <c r="K13" s="14"/>
      <c r="L13" s="5">
        <v>435842</v>
      </c>
      <c r="M13" s="43"/>
    </row>
    <row r="14" spans="1:13" x14ac:dyDescent="0.3">
      <c r="A14" s="52" t="s">
        <v>16</v>
      </c>
      <c r="B14" s="13"/>
      <c r="C14" s="24"/>
      <c r="D14" s="87"/>
      <c r="E14" s="14"/>
      <c r="F14" s="5"/>
      <c r="G14" s="5">
        <v>7456.5</v>
      </c>
      <c r="H14" s="16"/>
      <c r="I14" s="15"/>
      <c r="J14" s="17">
        <f>127493.24-2421</f>
        <v>125072.24</v>
      </c>
      <c r="K14" s="14"/>
      <c r="L14" s="5"/>
      <c r="M14" s="41">
        <v>130995</v>
      </c>
    </row>
    <row r="15" spans="1:13" x14ac:dyDescent="0.3">
      <c r="A15" s="53" t="s">
        <v>17</v>
      </c>
      <c r="B15" s="13"/>
      <c r="C15" s="5"/>
      <c r="D15" s="41"/>
      <c r="E15" s="14"/>
      <c r="F15" s="5"/>
      <c r="G15" s="5">
        <v>6324</v>
      </c>
      <c r="H15" s="16"/>
      <c r="I15" s="15"/>
      <c r="J15" s="17">
        <v>8198.5</v>
      </c>
      <c r="K15" s="14"/>
      <c r="L15" s="5"/>
      <c r="M15" s="41">
        <v>101947</v>
      </c>
    </row>
    <row r="16" spans="1:13" x14ac:dyDescent="0.3">
      <c r="A16" s="53" t="s">
        <v>18</v>
      </c>
      <c r="B16" s="13"/>
      <c r="C16" s="5"/>
      <c r="D16" s="41"/>
      <c r="E16" s="14"/>
      <c r="F16" s="5"/>
      <c r="G16" s="5">
        <v>3309.69</v>
      </c>
      <c r="H16" s="16"/>
      <c r="I16" s="15"/>
      <c r="J16" s="17"/>
      <c r="K16" s="14"/>
      <c r="L16" s="5"/>
      <c r="M16" s="41"/>
    </row>
    <row r="17" spans="1:13" x14ac:dyDescent="0.3">
      <c r="A17" s="52" t="s">
        <v>19</v>
      </c>
      <c r="B17" s="13"/>
      <c r="C17" s="24"/>
      <c r="D17" s="87">
        <v>56160</v>
      </c>
      <c r="E17" s="14"/>
      <c r="F17" s="5"/>
      <c r="G17" s="5">
        <v>87058</v>
      </c>
      <c r="H17" s="16"/>
      <c r="I17" s="15"/>
      <c r="J17" s="17">
        <v>58284</v>
      </c>
      <c r="K17" s="14"/>
      <c r="L17" s="5"/>
      <c r="M17" s="41">
        <v>47432</v>
      </c>
    </row>
    <row r="18" spans="1:13" x14ac:dyDescent="0.3">
      <c r="A18" s="53" t="s">
        <v>20</v>
      </c>
      <c r="B18" s="13"/>
      <c r="C18" s="5"/>
      <c r="D18" s="41">
        <v>7020</v>
      </c>
      <c r="E18" s="14"/>
      <c r="F18" s="5"/>
      <c r="G18" s="5">
        <v>50672</v>
      </c>
      <c r="H18" s="16"/>
      <c r="I18" s="15"/>
      <c r="J18" s="17">
        <f>76446-6538.5</f>
        <v>69907.5</v>
      </c>
      <c r="K18" s="14"/>
      <c r="L18" s="5"/>
      <c r="M18" s="41">
        <v>97020</v>
      </c>
    </row>
    <row r="19" spans="1:13" x14ac:dyDescent="0.3">
      <c r="A19" s="53" t="s">
        <v>21</v>
      </c>
      <c r="B19" s="13"/>
      <c r="C19" s="5"/>
      <c r="D19" s="41"/>
      <c r="E19" s="14"/>
      <c r="F19" s="5"/>
      <c r="G19" s="5"/>
      <c r="H19" s="16"/>
      <c r="I19" s="15"/>
      <c r="J19" s="17">
        <f>10548-2110</f>
        <v>8438</v>
      </c>
      <c r="K19" s="14"/>
      <c r="L19" s="5"/>
      <c r="M19" s="41">
        <v>17886</v>
      </c>
    </row>
    <row r="20" spans="1:13" x14ac:dyDescent="0.3">
      <c r="A20" s="53" t="s">
        <v>22</v>
      </c>
      <c r="B20" s="13"/>
      <c r="C20" s="5"/>
      <c r="D20" s="41"/>
      <c r="E20" s="14"/>
      <c r="F20" s="5"/>
      <c r="G20" s="5">
        <v>10420</v>
      </c>
      <c r="H20" s="16"/>
      <c r="I20" s="15"/>
      <c r="J20" s="17"/>
      <c r="K20" s="14"/>
      <c r="L20" s="5"/>
      <c r="M20" s="41">
        <v>19468</v>
      </c>
    </row>
    <row r="21" spans="1:13" x14ac:dyDescent="0.3">
      <c r="A21" s="53"/>
      <c r="B21" s="13"/>
      <c r="C21" s="5"/>
      <c r="D21" s="41"/>
      <c r="E21" s="14"/>
      <c r="F21" s="5"/>
      <c r="G21" s="5"/>
      <c r="H21" s="16"/>
      <c r="I21" s="15"/>
      <c r="J21" s="17"/>
      <c r="K21" s="14"/>
      <c r="L21" s="5"/>
      <c r="M21" s="41"/>
    </row>
    <row r="22" spans="1:13" x14ac:dyDescent="0.3">
      <c r="A22" s="51" t="s">
        <v>23</v>
      </c>
      <c r="B22" s="13"/>
      <c r="C22" s="22"/>
      <c r="D22" s="42"/>
      <c r="E22" s="21"/>
      <c r="F22" s="22"/>
      <c r="G22" s="22"/>
      <c r="H22" s="16"/>
      <c r="I22" s="15"/>
      <c r="J22" s="17"/>
      <c r="K22" s="14"/>
      <c r="L22" s="5"/>
      <c r="M22" s="41"/>
    </row>
    <row r="23" spans="1:13" x14ac:dyDescent="0.3">
      <c r="A23" s="52" t="s">
        <v>24</v>
      </c>
      <c r="B23" s="13">
        <v>5397</v>
      </c>
      <c r="C23" s="24"/>
      <c r="D23" s="87"/>
      <c r="E23" s="23">
        <v>8095.5</v>
      </c>
      <c r="F23" s="24"/>
      <c r="G23" s="24"/>
      <c r="H23" s="16"/>
      <c r="I23" s="15"/>
      <c r="J23" s="17"/>
      <c r="K23" s="14"/>
      <c r="L23" s="5"/>
      <c r="M23" s="41"/>
    </row>
    <row r="24" spans="1:13" x14ac:dyDescent="0.3">
      <c r="A24" s="53" t="s">
        <v>25</v>
      </c>
      <c r="B24" s="13">
        <v>16710</v>
      </c>
      <c r="C24" s="5"/>
      <c r="D24" s="41"/>
      <c r="E24" s="14">
        <v>5152</v>
      </c>
      <c r="F24" s="5"/>
      <c r="G24" s="5"/>
      <c r="H24" s="16">
        <v>146209.5</v>
      </c>
      <c r="I24" s="15"/>
      <c r="J24" s="17"/>
      <c r="K24" s="14">
        <v>302365.5</v>
      </c>
      <c r="L24" s="5"/>
      <c r="M24" s="41"/>
    </row>
    <row r="25" spans="1:13" x14ac:dyDescent="0.3">
      <c r="A25" s="52" t="s">
        <v>26</v>
      </c>
      <c r="B25" s="13"/>
      <c r="C25" s="24"/>
      <c r="D25" s="87"/>
      <c r="E25" s="14"/>
      <c r="F25" s="5"/>
      <c r="G25" s="5">
        <v>61726</v>
      </c>
      <c r="H25" s="16"/>
      <c r="I25" s="15"/>
      <c r="J25" s="17"/>
      <c r="K25" s="14"/>
      <c r="L25" s="5"/>
      <c r="M25" s="41"/>
    </row>
    <row r="26" spans="1:13" x14ac:dyDescent="0.3">
      <c r="A26" s="53"/>
      <c r="B26" s="13"/>
      <c r="C26" s="5"/>
      <c r="D26" s="41"/>
      <c r="E26" s="14"/>
      <c r="F26" s="5"/>
      <c r="G26" s="5"/>
      <c r="H26" s="16"/>
      <c r="I26" s="15"/>
      <c r="J26" s="17"/>
      <c r="K26" s="14"/>
      <c r="L26" s="5"/>
      <c r="M26" s="41"/>
    </row>
    <row r="27" spans="1:13" x14ac:dyDescent="0.3">
      <c r="A27" s="51" t="s">
        <v>27</v>
      </c>
      <c r="B27" s="13"/>
      <c r="C27" s="22"/>
      <c r="D27" s="42"/>
      <c r="E27" s="21"/>
      <c r="F27" s="22"/>
      <c r="G27" s="22"/>
      <c r="H27" s="16"/>
      <c r="I27" s="15"/>
      <c r="J27" s="17"/>
      <c r="K27" s="14"/>
      <c r="L27" s="5"/>
      <c r="M27" s="41"/>
    </row>
    <row r="28" spans="1:13" x14ac:dyDescent="0.3">
      <c r="A28" s="53" t="s">
        <v>11</v>
      </c>
      <c r="B28" s="13"/>
      <c r="C28" s="5"/>
      <c r="D28" s="41"/>
      <c r="E28" s="14">
        <v>30887.67</v>
      </c>
      <c r="F28" s="5"/>
      <c r="G28" s="5"/>
      <c r="H28" s="16">
        <v>25403.55</v>
      </c>
      <c r="I28" s="15"/>
      <c r="J28" s="17"/>
      <c r="K28" s="14">
        <v>2559.35</v>
      </c>
      <c r="L28" s="5"/>
      <c r="M28" s="41"/>
    </row>
    <row r="29" spans="1:13" x14ac:dyDescent="0.3">
      <c r="A29" s="53" t="s">
        <v>28</v>
      </c>
      <c r="B29" s="13"/>
      <c r="C29" s="5"/>
      <c r="D29" s="41"/>
      <c r="E29" s="14">
        <v>12965.59</v>
      </c>
      <c r="F29" s="5"/>
      <c r="G29" s="5"/>
      <c r="H29" s="16"/>
      <c r="I29" s="15"/>
      <c r="J29" s="17"/>
      <c r="K29" s="14"/>
      <c r="L29" s="5"/>
      <c r="M29" s="41"/>
    </row>
    <row r="30" spans="1:13" x14ac:dyDescent="0.3">
      <c r="A30" s="53" t="s">
        <v>29</v>
      </c>
      <c r="B30" s="13"/>
      <c r="C30" s="5"/>
      <c r="D30" s="41"/>
      <c r="E30" s="14"/>
      <c r="F30" s="5"/>
      <c r="G30" s="5"/>
      <c r="H30" s="26"/>
      <c r="I30" s="25"/>
      <c r="J30" s="27"/>
      <c r="K30" s="21"/>
      <c r="L30" s="22"/>
      <c r="M30" s="42"/>
    </row>
    <row r="31" spans="1:13" x14ac:dyDescent="0.3">
      <c r="A31" s="53"/>
      <c r="B31" s="13"/>
      <c r="C31" s="5"/>
      <c r="D31" s="41"/>
      <c r="E31" s="14"/>
      <c r="F31" s="5"/>
      <c r="G31" s="5"/>
      <c r="H31" s="16"/>
      <c r="I31" s="15"/>
      <c r="J31" s="17"/>
      <c r="K31" s="14"/>
      <c r="L31" s="5"/>
      <c r="M31" s="41"/>
    </row>
    <row r="32" spans="1:13" x14ac:dyDescent="0.3">
      <c r="A32" s="51" t="s">
        <v>30</v>
      </c>
      <c r="B32" s="13"/>
      <c r="C32" s="22"/>
      <c r="D32" s="42"/>
      <c r="E32" s="21"/>
      <c r="F32" s="22"/>
      <c r="G32" s="22"/>
      <c r="H32" s="16"/>
      <c r="I32" s="15"/>
      <c r="J32" s="17"/>
      <c r="K32" s="14"/>
      <c r="L32" s="5"/>
      <c r="M32" s="41"/>
    </row>
    <row r="33" spans="1:13" x14ac:dyDescent="0.3">
      <c r="A33" s="53" t="s">
        <v>31</v>
      </c>
      <c r="B33" s="13"/>
      <c r="C33" s="5"/>
      <c r="D33" s="41">
        <v>6660</v>
      </c>
      <c r="E33" s="14"/>
      <c r="F33" s="5"/>
      <c r="G33" s="5"/>
      <c r="H33" s="16"/>
      <c r="I33" s="15"/>
      <c r="J33" s="17"/>
      <c r="K33" s="14"/>
      <c r="L33" s="5"/>
      <c r="M33" s="41">
        <v>31840</v>
      </c>
    </row>
    <row r="34" spans="1:13" x14ac:dyDescent="0.3">
      <c r="A34" s="53" t="s">
        <v>32</v>
      </c>
      <c r="B34" s="13"/>
      <c r="C34" s="5">
        <v>-435</v>
      </c>
      <c r="D34" s="41"/>
      <c r="E34" s="14"/>
      <c r="F34" s="5">
        <v>361749</v>
      </c>
      <c r="G34" s="5"/>
      <c r="H34" s="16"/>
      <c r="I34" s="15">
        <v>171113</v>
      </c>
      <c r="J34" s="20"/>
      <c r="K34" s="14"/>
      <c r="L34" s="5">
        <v>103886</v>
      </c>
      <c r="M34" s="43"/>
    </row>
    <row r="35" spans="1:13" x14ac:dyDescent="0.3">
      <c r="A35" s="52" t="s">
        <v>33</v>
      </c>
      <c r="B35" s="13"/>
      <c r="C35" s="24"/>
      <c r="D35" s="87">
        <v>9226</v>
      </c>
      <c r="E35" s="14"/>
      <c r="F35" s="5"/>
      <c r="G35" s="5">
        <v>26280.5</v>
      </c>
      <c r="H35" s="16"/>
      <c r="I35" s="15"/>
      <c r="J35" s="17">
        <v>39509</v>
      </c>
      <c r="K35" s="14"/>
      <c r="L35" s="5"/>
      <c r="M35" s="41">
        <v>25857</v>
      </c>
    </row>
    <row r="36" spans="1:13" x14ac:dyDescent="0.3">
      <c r="A36" s="53" t="s">
        <v>34</v>
      </c>
      <c r="B36" s="13"/>
      <c r="C36" s="5"/>
      <c r="D36" s="41"/>
      <c r="E36" s="14"/>
      <c r="F36" s="5"/>
      <c r="G36" s="5">
        <v>21292</v>
      </c>
      <c r="H36" s="16"/>
      <c r="I36" s="15"/>
      <c r="J36" s="17">
        <v>13135.5</v>
      </c>
      <c r="K36" s="14"/>
      <c r="L36" s="5"/>
      <c r="M36" s="41"/>
    </row>
    <row r="37" spans="1:13" x14ac:dyDescent="0.3">
      <c r="A37" s="55" t="s">
        <v>35</v>
      </c>
      <c r="B37" s="13"/>
      <c r="C37" s="15">
        <v>13935</v>
      </c>
      <c r="D37" s="17"/>
      <c r="E37" s="14"/>
      <c r="F37" s="5">
        <v>49345.5</v>
      </c>
      <c r="G37" s="5"/>
      <c r="H37" s="28"/>
      <c r="I37" s="15">
        <v>125029</v>
      </c>
      <c r="J37" s="17"/>
      <c r="K37" s="44"/>
      <c r="L37" s="5">
        <v>23418.5</v>
      </c>
      <c r="M37" s="41"/>
    </row>
    <row r="38" spans="1:13" x14ac:dyDescent="0.3">
      <c r="A38" s="56" t="s">
        <v>36</v>
      </c>
      <c r="B38" s="13"/>
      <c r="C38" s="89"/>
      <c r="D38" s="90"/>
      <c r="E38" s="30"/>
      <c r="F38" s="29"/>
      <c r="G38" s="29"/>
      <c r="H38" s="16"/>
      <c r="I38" s="15"/>
      <c r="J38" s="17">
        <v>29270</v>
      </c>
      <c r="K38" s="14"/>
      <c r="L38" s="5"/>
      <c r="M38" s="41">
        <v>97602.5</v>
      </c>
    </row>
    <row r="39" spans="1:13" x14ac:dyDescent="0.3">
      <c r="A39" s="53" t="s">
        <v>37</v>
      </c>
      <c r="B39" s="13">
        <v>5409</v>
      </c>
      <c r="C39" s="5"/>
      <c r="D39" s="41"/>
      <c r="E39" s="14">
        <v>48681</v>
      </c>
      <c r="F39" s="5"/>
      <c r="G39" s="5"/>
      <c r="H39" s="16">
        <v>21173.5</v>
      </c>
      <c r="I39" s="15"/>
      <c r="J39" s="17"/>
      <c r="K39" s="14">
        <v>2396</v>
      </c>
      <c r="L39" s="5"/>
      <c r="M39" s="41"/>
    </row>
    <row r="40" spans="1:13" x14ac:dyDescent="0.3">
      <c r="A40" s="53" t="s">
        <v>38</v>
      </c>
      <c r="B40" s="13"/>
      <c r="C40" s="5"/>
      <c r="D40" s="41"/>
      <c r="E40" s="14"/>
      <c r="F40" s="5">
        <v>89540</v>
      </c>
      <c r="G40" s="5"/>
      <c r="H40" s="16"/>
      <c r="I40" s="15">
        <v>156459.06</v>
      </c>
      <c r="J40" s="20"/>
      <c r="K40" s="14"/>
      <c r="L40" s="5"/>
      <c r="M40" s="41"/>
    </row>
    <row r="41" spans="1:13" x14ac:dyDescent="0.3">
      <c r="A41" s="53" t="s">
        <v>39</v>
      </c>
      <c r="B41" s="13"/>
      <c r="C41" s="5"/>
      <c r="D41" s="41"/>
      <c r="E41" s="14"/>
      <c r="F41" s="5"/>
      <c r="G41" s="5">
        <v>49366.16</v>
      </c>
      <c r="H41" s="16"/>
      <c r="I41" s="15"/>
      <c r="J41" s="17">
        <v>28842</v>
      </c>
      <c r="K41" s="14"/>
      <c r="L41" s="5"/>
      <c r="M41" s="41">
        <v>5093</v>
      </c>
    </row>
    <row r="42" spans="1:13" x14ac:dyDescent="0.3">
      <c r="A42" s="53" t="s">
        <v>40</v>
      </c>
      <c r="B42" s="13"/>
      <c r="C42" s="5">
        <v>227447.57</v>
      </c>
      <c r="D42" s="41"/>
      <c r="E42" s="14"/>
      <c r="F42" s="5">
        <v>319764</v>
      </c>
      <c r="G42" s="5"/>
      <c r="H42" s="16"/>
      <c r="I42" s="15">
        <f>374116-4658</f>
        <v>369458</v>
      </c>
      <c r="J42" s="20"/>
      <c r="K42" s="44"/>
      <c r="L42" s="5">
        <v>88082</v>
      </c>
      <c r="M42" s="41"/>
    </row>
    <row r="43" spans="1:13" x14ac:dyDescent="0.3">
      <c r="A43" s="53" t="s">
        <v>41</v>
      </c>
      <c r="B43" s="13"/>
      <c r="C43" s="5"/>
      <c r="D43" s="41">
        <v>2455.5</v>
      </c>
      <c r="E43" s="14"/>
      <c r="F43" s="5"/>
      <c r="G43" s="5">
        <v>12277.5</v>
      </c>
      <c r="H43" s="16"/>
      <c r="I43" s="15"/>
      <c r="J43" s="17">
        <v>17048.5</v>
      </c>
      <c r="K43" s="14"/>
      <c r="L43" s="5"/>
      <c r="M43" s="41">
        <v>15567</v>
      </c>
    </row>
    <row r="44" spans="1:13" x14ac:dyDescent="0.3">
      <c r="A44" s="54" t="s">
        <v>42</v>
      </c>
      <c r="B44" s="13"/>
      <c r="C44" s="19"/>
      <c r="D44" s="88">
        <v>91440.5</v>
      </c>
      <c r="E44" s="14"/>
      <c r="F44" s="5"/>
      <c r="G44" s="5">
        <v>135024</v>
      </c>
      <c r="H44" s="16"/>
      <c r="I44" s="15"/>
      <c r="J44" s="17">
        <v>8877</v>
      </c>
      <c r="K44" s="14"/>
      <c r="L44" s="5"/>
      <c r="M44" s="41">
        <v>34668</v>
      </c>
    </row>
    <row r="45" spans="1:13" x14ac:dyDescent="0.3">
      <c r="A45" s="52" t="s">
        <v>43</v>
      </c>
      <c r="B45" s="13"/>
      <c r="C45" s="24"/>
      <c r="D45" s="87"/>
      <c r="E45" s="14"/>
      <c r="F45" s="5"/>
      <c r="G45" s="5">
        <v>5753</v>
      </c>
      <c r="H45" s="16"/>
      <c r="I45" s="15"/>
      <c r="J45" s="17"/>
      <c r="K45" s="14"/>
      <c r="L45" s="5"/>
      <c r="M45" s="41"/>
    </row>
    <row r="46" spans="1:13" x14ac:dyDescent="0.3">
      <c r="A46" s="53"/>
      <c r="B46" s="13"/>
      <c r="C46" s="5"/>
      <c r="D46" s="41"/>
      <c r="E46" s="14"/>
      <c r="F46" s="5"/>
      <c r="G46" s="5"/>
      <c r="H46" s="31"/>
      <c r="I46" s="32"/>
      <c r="J46" s="33"/>
      <c r="K46" s="45"/>
      <c r="L46" s="34"/>
      <c r="M46" s="46"/>
    </row>
    <row r="47" spans="1:13" x14ac:dyDescent="0.3">
      <c r="A47" s="51" t="s">
        <v>44</v>
      </c>
      <c r="B47" s="13"/>
      <c r="C47" s="22"/>
      <c r="D47" s="42"/>
      <c r="E47" s="21"/>
      <c r="F47" s="22"/>
      <c r="G47" s="22"/>
      <c r="H47" s="16"/>
      <c r="I47" s="15"/>
      <c r="J47" s="17"/>
      <c r="K47" s="14"/>
      <c r="L47" s="5"/>
      <c r="M47" s="41"/>
    </row>
    <row r="48" spans="1:13" x14ac:dyDescent="0.3">
      <c r="A48" s="53" t="s">
        <v>45</v>
      </c>
      <c r="B48" s="13"/>
      <c r="C48" s="5"/>
      <c r="D48" s="41"/>
      <c r="E48" s="14">
        <v>14756</v>
      </c>
      <c r="F48" s="5"/>
      <c r="G48" s="5"/>
      <c r="H48" s="16"/>
      <c r="I48" s="15"/>
      <c r="J48" s="17"/>
      <c r="K48" s="14">
        <v>1754</v>
      </c>
      <c r="L48" s="5"/>
      <c r="M48" s="41"/>
    </row>
    <row r="49" spans="1:13" x14ac:dyDescent="0.3">
      <c r="A49" s="53" t="s">
        <v>46</v>
      </c>
      <c r="B49" s="13"/>
      <c r="C49" s="5"/>
      <c r="D49" s="41"/>
      <c r="E49" s="14"/>
      <c r="F49" s="5"/>
      <c r="G49" s="5"/>
      <c r="H49" s="16">
        <f>-1543.3</f>
        <v>-1543.3</v>
      </c>
      <c r="I49" s="15"/>
      <c r="J49" s="17"/>
      <c r="K49" s="14">
        <v>14553</v>
      </c>
      <c r="L49" s="5"/>
      <c r="M49" s="41"/>
    </row>
    <row r="50" spans="1:13" x14ac:dyDescent="0.3">
      <c r="A50" s="53" t="s">
        <v>47</v>
      </c>
      <c r="B50" s="13"/>
      <c r="C50" s="5"/>
      <c r="D50" s="41"/>
      <c r="E50" s="14"/>
      <c r="F50" s="5"/>
      <c r="G50" s="5"/>
      <c r="H50" s="16"/>
      <c r="I50" s="15"/>
      <c r="J50" s="17"/>
      <c r="K50" s="14"/>
      <c r="L50" s="5"/>
      <c r="M50" s="41"/>
    </row>
    <row r="51" spans="1:13" x14ac:dyDescent="0.3">
      <c r="A51" s="55" t="s">
        <v>48</v>
      </c>
      <c r="B51" s="13"/>
      <c r="C51" s="15"/>
      <c r="D51" s="17"/>
      <c r="E51" s="14"/>
      <c r="F51" s="5">
        <v>62493.18</v>
      </c>
      <c r="G51" s="5"/>
      <c r="H51" s="28"/>
      <c r="I51" s="15">
        <f>84672.5+3007.7</f>
        <v>87680.2</v>
      </c>
      <c r="J51" s="17"/>
      <c r="K51" s="44"/>
      <c r="L51" s="5">
        <v>27866</v>
      </c>
      <c r="M51" s="41"/>
    </row>
    <row r="52" spans="1:13" x14ac:dyDescent="0.3">
      <c r="A52" s="53" t="s">
        <v>49</v>
      </c>
      <c r="B52" s="13"/>
      <c r="C52" s="5"/>
      <c r="D52" s="41"/>
      <c r="E52" s="14"/>
      <c r="F52" s="5"/>
      <c r="G52" s="5">
        <v>7489.07</v>
      </c>
      <c r="H52" s="16">
        <v>3780</v>
      </c>
      <c r="I52" s="15"/>
      <c r="J52" s="17"/>
      <c r="K52" s="14"/>
      <c r="L52" s="5"/>
      <c r="M52" s="41"/>
    </row>
    <row r="53" spans="1:13" x14ac:dyDescent="0.3">
      <c r="A53" s="53" t="s">
        <v>50</v>
      </c>
      <c r="B53" s="13"/>
      <c r="C53" s="5"/>
      <c r="D53" s="41"/>
      <c r="E53" s="14">
        <v>3015</v>
      </c>
      <c r="F53" s="5"/>
      <c r="G53" s="5"/>
      <c r="H53" s="16">
        <v>5428</v>
      </c>
      <c r="I53" s="15"/>
      <c r="J53" s="17"/>
      <c r="K53" s="14">
        <v>8183.61</v>
      </c>
      <c r="L53" s="5"/>
      <c r="M53" s="41"/>
    </row>
    <row r="54" spans="1:13" x14ac:dyDescent="0.3">
      <c r="A54" s="52" t="s">
        <v>51</v>
      </c>
      <c r="B54" s="13"/>
      <c r="C54" s="24">
        <v>6121.5</v>
      </c>
      <c r="D54" s="87"/>
      <c r="E54" s="23"/>
      <c r="F54" s="24">
        <v>51362.71</v>
      </c>
      <c r="G54" s="24"/>
      <c r="H54" s="16"/>
      <c r="I54" s="15">
        <f>113914.16+6237.37</f>
        <v>120151.53</v>
      </c>
      <c r="J54" s="20"/>
      <c r="K54" s="14"/>
      <c r="L54" s="5">
        <v>146466</v>
      </c>
      <c r="M54" s="41"/>
    </row>
    <row r="55" spans="1:13" x14ac:dyDescent="0.3">
      <c r="A55" s="53" t="s">
        <v>52</v>
      </c>
      <c r="B55" s="13"/>
      <c r="C55" s="5"/>
      <c r="D55" s="41">
        <v>56459.28</v>
      </c>
      <c r="E55" s="14"/>
      <c r="F55" s="5"/>
      <c r="G55" s="5">
        <v>70322.47</v>
      </c>
      <c r="H55" s="16"/>
      <c r="I55" s="15"/>
      <c r="J55" s="17">
        <f>43726.98+4602.84+6904.26</f>
        <v>55234.080000000009</v>
      </c>
      <c r="K55" s="14"/>
      <c r="L55" s="5"/>
      <c r="M55" s="41">
        <v>62315.24</v>
      </c>
    </row>
    <row r="56" spans="1:13" x14ac:dyDescent="0.3">
      <c r="A56" s="53" t="s">
        <v>53</v>
      </c>
      <c r="B56" s="13">
        <v>13611</v>
      </c>
      <c r="C56" s="5"/>
      <c r="D56" s="41"/>
      <c r="E56" s="14">
        <v>4282</v>
      </c>
      <c r="F56" s="5"/>
      <c r="G56" s="5"/>
      <c r="H56" s="16">
        <v>8928</v>
      </c>
      <c r="I56" s="15"/>
      <c r="J56" s="17"/>
      <c r="K56" s="14">
        <v>111600</v>
      </c>
      <c r="L56" s="5"/>
      <c r="M56" s="41"/>
    </row>
    <row r="57" spans="1:13" x14ac:dyDescent="0.3">
      <c r="A57" s="53" t="s">
        <v>54</v>
      </c>
      <c r="B57" s="13">
        <v>2845</v>
      </c>
      <c r="C57" s="5"/>
      <c r="D57" s="41"/>
      <c r="E57" s="14">
        <v>2808.5</v>
      </c>
      <c r="F57" s="5"/>
      <c r="G57" s="5"/>
      <c r="H57" s="16">
        <f>9558-3186</f>
        <v>6372</v>
      </c>
      <c r="I57" s="15"/>
      <c r="J57" s="17"/>
      <c r="K57" s="14"/>
      <c r="L57" s="5"/>
      <c r="M57" s="41"/>
    </row>
    <row r="58" spans="1:13" x14ac:dyDescent="0.3">
      <c r="A58" s="55" t="s">
        <v>55</v>
      </c>
      <c r="B58" s="13"/>
      <c r="C58" s="15"/>
      <c r="D58" s="17"/>
      <c r="E58" s="14">
        <v>197891.87</v>
      </c>
      <c r="F58" s="5"/>
      <c r="G58" s="5"/>
      <c r="H58" s="16">
        <f>108450.21+-4260.82</f>
        <v>104189.39000000001</v>
      </c>
      <c r="I58" s="15"/>
      <c r="J58" s="17"/>
      <c r="K58" s="14"/>
      <c r="L58" s="5"/>
      <c r="M58" s="41"/>
    </row>
    <row r="59" spans="1:13" x14ac:dyDescent="0.3">
      <c r="A59" s="57" t="s">
        <v>56</v>
      </c>
      <c r="B59" s="13"/>
      <c r="C59" s="36"/>
      <c r="D59" s="91"/>
      <c r="E59" s="35">
        <v>12956.5</v>
      </c>
      <c r="F59" s="36"/>
      <c r="G59" s="36"/>
      <c r="H59" s="35">
        <f>83278.97+152.71</f>
        <v>83431.680000000008</v>
      </c>
      <c r="I59" s="37"/>
      <c r="J59" s="38"/>
      <c r="K59" s="47">
        <v>1784.61</v>
      </c>
      <c r="L59" s="36"/>
      <c r="M59" s="38"/>
    </row>
    <row r="60" spans="1:13" x14ac:dyDescent="0.3">
      <c r="A60" s="54" t="s">
        <v>57</v>
      </c>
      <c r="B60" s="13"/>
      <c r="C60" s="19"/>
      <c r="D60" s="88"/>
      <c r="E60" s="14">
        <v>48952.44</v>
      </c>
      <c r="F60" s="5"/>
      <c r="G60" s="5"/>
      <c r="H60" s="16">
        <f>45699.2-22685.7</f>
        <v>23013.499999999996</v>
      </c>
      <c r="I60" s="15"/>
      <c r="J60" s="17"/>
      <c r="K60" s="14">
        <v>8440.26</v>
      </c>
      <c r="L60" s="5"/>
      <c r="M60" s="41"/>
    </row>
    <row r="61" spans="1:13" x14ac:dyDescent="0.3">
      <c r="A61" s="52" t="s">
        <v>58</v>
      </c>
      <c r="B61" s="13"/>
      <c r="C61" s="24"/>
      <c r="D61" s="87"/>
      <c r="E61" s="14">
        <v>23489.24</v>
      </c>
      <c r="F61" s="5"/>
      <c r="G61" s="5"/>
      <c r="H61" s="16">
        <f>-408.06</f>
        <v>-408.06</v>
      </c>
      <c r="I61" s="15"/>
      <c r="J61" s="17"/>
      <c r="K61" s="14">
        <v>50561.63</v>
      </c>
      <c r="L61" s="5"/>
      <c r="M61" s="41"/>
    </row>
    <row r="62" spans="1:13" x14ac:dyDescent="0.3">
      <c r="A62" s="52" t="s">
        <v>59</v>
      </c>
      <c r="B62" s="13"/>
      <c r="C62" s="24"/>
      <c r="D62" s="87"/>
      <c r="E62" s="14"/>
      <c r="F62" s="5"/>
      <c r="G62" s="5"/>
      <c r="H62" s="16"/>
      <c r="I62" s="15"/>
      <c r="J62" s="17"/>
      <c r="K62" s="14">
        <v>65325</v>
      </c>
      <c r="L62" s="5"/>
      <c r="M62" s="41"/>
    </row>
    <row r="63" spans="1:13" x14ac:dyDescent="0.3">
      <c r="A63" s="52" t="s">
        <v>60</v>
      </c>
      <c r="B63" s="13">
        <v>22622.26</v>
      </c>
      <c r="C63" s="24"/>
      <c r="D63" s="87"/>
      <c r="E63" s="14">
        <v>131043.37</v>
      </c>
      <c r="F63" s="5"/>
      <c r="G63" s="5"/>
      <c r="H63" s="16">
        <f>127108.63+17268.54-5973.92</f>
        <v>138403.25</v>
      </c>
      <c r="I63" s="15"/>
      <c r="J63" s="17"/>
      <c r="K63" s="14">
        <v>51914.73</v>
      </c>
      <c r="L63" s="5"/>
      <c r="M63" s="41"/>
    </row>
    <row r="64" spans="1:13" x14ac:dyDescent="0.3">
      <c r="A64" s="54" t="s">
        <v>61</v>
      </c>
      <c r="B64" s="13"/>
      <c r="C64" s="19"/>
      <c r="D64" s="88"/>
      <c r="E64" s="23"/>
      <c r="F64" s="24">
        <v>111379.72</v>
      </c>
      <c r="G64" s="24"/>
      <c r="H64" s="16"/>
      <c r="I64" s="15">
        <f>214153.16+24419.83+18292.72</f>
        <v>256865.71</v>
      </c>
      <c r="J64" s="17"/>
      <c r="K64" s="14"/>
      <c r="L64" s="5">
        <v>299359.05</v>
      </c>
      <c r="M64" s="41"/>
    </row>
    <row r="65" spans="1:13" x14ac:dyDescent="0.3">
      <c r="A65" s="52" t="s">
        <v>62</v>
      </c>
      <c r="B65" s="13"/>
      <c r="C65" s="24"/>
      <c r="D65" s="87"/>
      <c r="E65" s="14">
        <v>20615</v>
      </c>
      <c r="F65" s="5"/>
      <c r="G65" s="5"/>
      <c r="H65" s="16">
        <f>38586.74+2902+4028.06</f>
        <v>45516.799999999996</v>
      </c>
      <c r="I65" s="15"/>
      <c r="J65" s="17"/>
      <c r="K65" s="14">
        <v>10796.29</v>
      </c>
      <c r="L65" s="5"/>
      <c r="M65" s="41"/>
    </row>
    <row r="66" spans="1:13" x14ac:dyDescent="0.3">
      <c r="A66" s="52" t="s">
        <v>63</v>
      </c>
      <c r="B66" s="13"/>
      <c r="C66" s="24"/>
      <c r="D66" s="87"/>
      <c r="E66" s="14">
        <v>-10660.32</v>
      </c>
      <c r="F66" s="5"/>
      <c r="G66" s="5"/>
      <c r="H66" s="16"/>
      <c r="I66" s="15"/>
      <c r="J66" s="17">
        <f>590.45+1263.48</f>
        <v>1853.93</v>
      </c>
      <c r="K66" s="14">
        <v>39823.07</v>
      </c>
      <c r="L66" s="5"/>
      <c r="M66" s="41"/>
    </row>
    <row r="67" spans="1:13" x14ac:dyDescent="0.3">
      <c r="A67" s="55" t="s">
        <v>64</v>
      </c>
      <c r="B67" s="13"/>
      <c r="C67" s="15"/>
      <c r="D67" s="17">
        <v>72266.25</v>
      </c>
      <c r="E67" s="14"/>
      <c r="F67" s="5"/>
      <c r="G67" s="5">
        <v>91028.25</v>
      </c>
      <c r="H67" s="16"/>
      <c r="I67" s="15"/>
      <c r="J67" s="17">
        <f>20560+2876+2876</f>
        <v>26312</v>
      </c>
      <c r="K67" s="14"/>
      <c r="L67" s="5"/>
      <c r="M67" s="41">
        <v>33276</v>
      </c>
    </row>
    <row r="68" spans="1:13" x14ac:dyDescent="0.3">
      <c r="A68" s="54" t="s">
        <v>65</v>
      </c>
      <c r="B68" s="13">
        <v>1283.04</v>
      </c>
      <c r="C68" s="19"/>
      <c r="D68" s="88"/>
      <c r="E68" s="14">
        <v>132140.38</v>
      </c>
      <c r="F68" s="5"/>
      <c r="G68" s="5"/>
      <c r="H68" s="16">
        <f>67093.67-24902.6</f>
        <v>42191.07</v>
      </c>
      <c r="I68" s="15"/>
      <c r="J68" s="17"/>
      <c r="K68" s="14">
        <v>180635.47</v>
      </c>
      <c r="L68" s="5"/>
      <c r="M68" s="41"/>
    </row>
    <row r="69" spans="1:13" x14ac:dyDescent="0.3">
      <c r="A69" s="53" t="s">
        <v>66</v>
      </c>
      <c r="B69" s="13">
        <v>44750.46</v>
      </c>
      <c r="C69" s="5"/>
      <c r="D69" s="41"/>
      <c r="E69" s="14">
        <v>152638.01</v>
      </c>
      <c r="F69" s="5"/>
      <c r="G69" s="5"/>
      <c r="H69" s="16">
        <f>164228.5+23510</f>
        <v>187738.5</v>
      </c>
      <c r="I69" s="15"/>
      <c r="J69" s="17"/>
      <c r="K69" s="14">
        <v>23909.17</v>
      </c>
      <c r="L69" s="5"/>
      <c r="M69" s="41"/>
    </row>
    <row r="70" spans="1:13" x14ac:dyDescent="0.3">
      <c r="A70" s="52" t="s">
        <v>67</v>
      </c>
      <c r="B70" s="13">
        <v>1580.65</v>
      </c>
      <c r="C70" s="24"/>
      <c r="D70" s="87"/>
      <c r="E70" s="14">
        <v>3062.5</v>
      </c>
      <c r="F70" s="5"/>
      <c r="G70" s="5"/>
      <c r="H70" s="16"/>
      <c r="I70" s="15"/>
      <c r="J70" s="17"/>
      <c r="K70" s="14"/>
      <c r="L70" s="5"/>
      <c r="M70" s="41"/>
    </row>
    <row r="71" spans="1:13" x14ac:dyDescent="0.3">
      <c r="A71" s="52" t="s">
        <v>68</v>
      </c>
      <c r="B71" s="13">
        <v>36540</v>
      </c>
      <c r="C71" s="24"/>
      <c r="D71" s="87"/>
      <c r="E71" s="14"/>
      <c r="F71" s="5"/>
      <c r="G71" s="5"/>
      <c r="H71" s="16"/>
      <c r="I71" s="15"/>
      <c r="J71" s="17"/>
      <c r="K71" s="14"/>
      <c r="L71" s="5"/>
      <c r="M71" s="41"/>
    </row>
    <row r="72" spans="1:13" x14ac:dyDescent="0.3">
      <c r="A72" s="53" t="s">
        <v>69</v>
      </c>
      <c r="B72" s="13"/>
      <c r="C72" s="5"/>
      <c r="D72" s="41"/>
      <c r="E72" s="14"/>
      <c r="F72" s="5"/>
      <c r="G72" s="5"/>
      <c r="H72" s="16"/>
      <c r="I72" s="15"/>
      <c r="J72" s="17"/>
      <c r="K72" s="14"/>
      <c r="L72" s="5"/>
      <c r="M72" s="41"/>
    </row>
    <row r="73" spans="1:13" x14ac:dyDescent="0.3">
      <c r="A73" s="58" t="s">
        <v>70</v>
      </c>
      <c r="B73" s="13"/>
      <c r="C73" s="40"/>
      <c r="D73" s="92">
        <v>27629</v>
      </c>
      <c r="E73" s="39"/>
      <c r="F73" s="40"/>
      <c r="G73" s="40">
        <v>49368</v>
      </c>
      <c r="H73" s="16"/>
      <c r="I73" s="15"/>
      <c r="J73" s="17">
        <f>45254+4114</f>
        <v>49368</v>
      </c>
      <c r="K73" s="14"/>
      <c r="L73" s="5"/>
      <c r="M73" s="41">
        <v>48948</v>
      </c>
    </row>
    <row r="74" spans="1:13" x14ac:dyDescent="0.3">
      <c r="A74" s="58" t="s">
        <v>71</v>
      </c>
      <c r="B74" s="13"/>
      <c r="C74" s="40"/>
      <c r="D74" s="92"/>
      <c r="E74" s="39"/>
      <c r="F74" s="40"/>
      <c r="G74" s="40"/>
      <c r="H74" s="16"/>
      <c r="I74" s="15"/>
      <c r="J74" s="17">
        <f>8228-8228</f>
        <v>0</v>
      </c>
      <c r="K74" s="14"/>
      <c r="L74" s="5"/>
      <c r="M74" s="41">
        <v>97896</v>
      </c>
    </row>
    <row r="75" spans="1:13" x14ac:dyDescent="0.3">
      <c r="A75" s="58" t="s">
        <v>72</v>
      </c>
      <c r="B75" s="13"/>
      <c r="C75" s="40"/>
      <c r="D75" s="92"/>
      <c r="E75" s="39"/>
      <c r="F75" s="40"/>
      <c r="G75" s="40"/>
      <c r="H75" s="16"/>
      <c r="I75" s="15"/>
      <c r="J75" s="17">
        <v>12342</v>
      </c>
      <c r="K75" s="14"/>
      <c r="L75" s="5"/>
      <c r="M75" s="41">
        <v>15908.1</v>
      </c>
    </row>
    <row r="76" spans="1:13" x14ac:dyDescent="0.3">
      <c r="A76" s="59" t="s">
        <v>73</v>
      </c>
      <c r="B76" s="13"/>
      <c r="C76" s="93"/>
      <c r="D76" s="94">
        <v>86834</v>
      </c>
      <c r="E76" s="39"/>
      <c r="F76" s="40"/>
      <c r="G76" s="40">
        <v>148104</v>
      </c>
      <c r="H76" s="16"/>
      <c r="I76" s="15"/>
      <c r="J76" s="17">
        <f>82280+4114+28211.39</f>
        <v>114605.39</v>
      </c>
      <c r="K76" s="14"/>
      <c r="L76" s="5"/>
      <c r="M76" s="41">
        <v>53027</v>
      </c>
    </row>
    <row r="77" spans="1:13" x14ac:dyDescent="0.3">
      <c r="A77" s="58" t="s">
        <v>74</v>
      </c>
      <c r="B77" s="13"/>
      <c r="C77" s="40"/>
      <c r="D77" s="92"/>
      <c r="E77" s="39"/>
      <c r="F77" s="40"/>
      <c r="G77" s="40"/>
      <c r="H77" s="16"/>
      <c r="I77" s="15"/>
      <c r="J77" s="17">
        <f>134833.03+16456+12342</f>
        <v>163631.03</v>
      </c>
      <c r="K77" s="14"/>
      <c r="L77" s="5"/>
      <c r="M77" s="41">
        <v>194568.3</v>
      </c>
    </row>
    <row r="78" spans="1:13" ht="15" thickBot="1" x14ac:dyDescent="0.35">
      <c r="A78" s="68" t="s">
        <v>75</v>
      </c>
      <c r="B78" s="69"/>
      <c r="C78" s="71"/>
      <c r="D78" s="95"/>
      <c r="E78" s="70">
        <v>6171</v>
      </c>
      <c r="F78" s="71"/>
      <c r="G78" s="71"/>
      <c r="H78" s="72"/>
      <c r="I78" s="73"/>
      <c r="J78" s="74">
        <v>4114</v>
      </c>
      <c r="K78" s="75"/>
      <c r="L78" s="76"/>
      <c r="M78" s="77"/>
    </row>
    <row r="79" spans="1:13" ht="15" thickTop="1" x14ac:dyDescent="0.3">
      <c r="A79" s="64"/>
      <c r="B79" s="96"/>
      <c r="C79" s="97"/>
      <c r="D79" s="98"/>
      <c r="E79" s="65"/>
      <c r="F79" s="66"/>
      <c r="G79" s="66"/>
      <c r="H79" s="65"/>
      <c r="I79" s="66"/>
      <c r="J79" s="67"/>
      <c r="K79" s="65"/>
      <c r="L79" s="66"/>
      <c r="M79" s="67"/>
    </row>
    <row r="80" spans="1:13" ht="15" thickBot="1" x14ac:dyDescent="0.35">
      <c r="A80" s="60" t="s">
        <v>76</v>
      </c>
      <c r="B80" s="61">
        <f t="shared" ref="B80:G80" si="0">SUM(B9:B79)</f>
        <v>192039.99</v>
      </c>
      <c r="C80" s="62">
        <f t="shared" si="0"/>
        <v>682400.07000000007</v>
      </c>
      <c r="D80" s="63">
        <f t="shared" si="0"/>
        <v>448812.53</v>
      </c>
      <c r="E80" s="61">
        <f t="shared" si="0"/>
        <v>890439.25</v>
      </c>
      <c r="F80" s="62">
        <f t="shared" si="0"/>
        <v>1740941.5699999998</v>
      </c>
      <c r="G80" s="62">
        <f t="shared" si="0"/>
        <v>942478.6</v>
      </c>
      <c r="H80" s="61">
        <f t="shared" ref="H80:M80" si="1">SUM(H9:H78)</f>
        <v>845745.38</v>
      </c>
      <c r="I80" s="62">
        <f t="shared" si="1"/>
        <v>2035061.65</v>
      </c>
      <c r="J80" s="63">
        <f t="shared" si="1"/>
        <v>932419.59000000008</v>
      </c>
      <c r="K80" s="61">
        <f t="shared" si="1"/>
        <v>906785.69</v>
      </c>
      <c r="L80" s="62">
        <f t="shared" si="1"/>
        <v>1124919.55</v>
      </c>
      <c r="M80" s="63">
        <f t="shared" si="1"/>
        <v>1248605.1399999999</v>
      </c>
    </row>
    <row r="81" ht="15" thickTop="1" x14ac:dyDescent="0.3"/>
  </sheetData>
  <mergeCells count="4">
    <mergeCell ref="H5:J5"/>
    <mergeCell ref="K5:M5"/>
    <mergeCell ref="H6:J6"/>
    <mergeCell ref="K6:M6"/>
  </mergeCells>
  <pageMargins left="0.19685039370078741" right="0.19685039370078741" top="0.19685039370078741" bottom="0.19685039370078741" header="0.31496062992125984" footer="0.31496062992125984"/>
  <pageSetup paperSize="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2014-09-16T06:00:00+00:00</MeetingStartDate>
    <EnclosureFileNumber xmlns="d08b57ff-b9b7-4581-975d-98f87b579a51">111802/14</EnclosureFileNumber>
    <AgendaId xmlns="d08b57ff-b9b7-4581-975d-98f87b579a51">2965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1660173</FusionId>
    <AgendaAccessLevelName xmlns="d08b57ff-b9b7-4581-975d-98f87b579a51">Åben</AgendaAccessLevelName>
    <UNC xmlns="d08b57ff-b9b7-4581-975d-98f87b579a51">1487407</UNC>
    <MeetingTitle xmlns="d08b57ff-b9b7-4581-975d-98f87b579a51">16-09-2014</MeetingTitle>
    <MeetingDateAndTime xmlns="d08b57ff-b9b7-4581-975d-98f87b579a51">16-09-2014 fra 08:00 - 12:00</MeetingDateAndTime>
    <MeetingEndDate xmlns="d08b57ff-b9b7-4581-975d-98f87b579a51">2014-09-16T10:00:00+00:00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CD9CFA-1987-418D-92D6-C0FB5CA18BC4}"/>
</file>

<file path=customXml/itemProps2.xml><?xml version="1.0" encoding="utf-8"?>
<ds:datastoreItem xmlns:ds="http://schemas.openxmlformats.org/officeDocument/2006/customXml" ds:itemID="{E354F21A-94A8-49E1-A7A5-885D33BB609F}"/>
</file>

<file path=customXml/itemProps3.xml><?xml version="1.0" encoding="utf-8"?>
<ds:datastoreItem xmlns:ds="http://schemas.openxmlformats.org/officeDocument/2006/customXml" ds:itemID="{4FF3170A-3880-4385-896E-4F9A98D446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-16-09-2014 - Bilag 98.01 Tomgangsleje - 2011201220131 halvår 2014</dc:title>
  <dc:creator>Birthe Kruse Holm</dc:creator>
  <cp:lastModifiedBy>Birthe Kruse Holm</cp:lastModifiedBy>
  <cp:lastPrinted>2014-08-29T09:24:03Z</cp:lastPrinted>
  <dcterms:created xsi:type="dcterms:W3CDTF">2014-08-29T08:29:36Z</dcterms:created>
  <dcterms:modified xsi:type="dcterms:W3CDTF">2014-08-29T09:45:15Z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